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https://d.docs.live.net/acb9f66899da975b/Dokumentaatio/Airsoft-aseiden manuaalit/Ohjelmat/Valmiit/"/>
    </mc:Choice>
  </mc:AlternateContent>
  <xr:revisionPtr revIDLastSave="0" documentId="10_ncr:100000_{75A367B7-2539-44EE-AC13-AA55E7689B0D}" xr6:coauthVersionLast="31" xr6:coauthVersionMax="31" xr10:uidLastSave="{00000000-0000-0000-0000-000000000000}"/>
  <bookViews>
    <workbookView xWindow="480" yWindow="75" windowWidth="22995" windowHeight="11325" xr2:uid="{00000000-000D-0000-FFFF-FFFF00000000}"/>
  </bookViews>
  <sheets>
    <sheet name="Taul1" sheetId="1" r:id="rId1"/>
    <sheet name="Taul2" sheetId="2" r:id="rId2"/>
    <sheet name="Taul3" sheetId="3" r:id="rId3"/>
  </sheets>
  <calcPr calcId="179017" iterate="1"/>
</workbook>
</file>

<file path=xl/calcChain.xml><?xml version="1.0" encoding="utf-8"?>
<calcChain xmlns="http://schemas.openxmlformats.org/spreadsheetml/2006/main">
  <c r="C17" i="1" l="1"/>
  <c r="B27" i="1" l="1"/>
  <c r="C16" i="1"/>
  <c r="C15" i="1"/>
  <c r="K12" i="1" l="1"/>
  <c r="K17" i="1"/>
  <c r="K18" i="1" s="1"/>
  <c r="K19" i="1" s="1"/>
  <c r="K20" i="1" s="1"/>
  <c r="K21" i="1" s="1"/>
  <c r="K16" i="1"/>
  <c r="C13" i="1"/>
  <c r="C12" i="1"/>
  <c r="C11" i="1"/>
  <c r="C14" i="1"/>
  <c r="K13" i="1" l="1"/>
  <c r="K15" i="1"/>
  <c r="K9" i="1"/>
  <c r="K10" i="1" s="1"/>
  <c r="K11" i="1"/>
  <c r="K14" i="1" l="1"/>
  <c r="B20" i="1" s="1"/>
  <c r="B32" i="1"/>
  <c r="B37" i="1" l="1"/>
  <c r="B38" i="1"/>
</calcChain>
</file>

<file path=xl/sharedStrings.xml><?xml version="1.0" encoding="utf-8"?>
<sst xmlns="http://schemas.openxmlformats.org/spreadsheetml/2006/main" count="58" uniqueCount="55">
  <si>
    <t>Rate of fire (rps)</t>
  </si>
  <si>
    <t>Current (I) (A)</t>
  </si>
  <si>
    <t>Voltage (U) (V)</t>
  </si>
  <si>
    <t>g</t>
  </si>
  <si>
    <t xml:space="preserve">Spring stretch with weight (mm): </t>
  </si>
  <si>
    <t>Weight mass (kg):</t>
  </si>
  <si>
    <t>Spring constant (-k)</t>
  </si>
  <si>
    <t xml:space="preserve"> -k</t>
  </si>
  <si>
    <t>F</t>
  </si>
  <si>
    <t>W</t>
  </si>
  <si>
    <t>Iskupituus millimetreinä</t>
  </si>
  <si>
    <t>Result</t>
  </si>
  <si>
    <t>%</t>
  </si>
  <si>
    <t>AEG efficiency calculator</t>
  </si>
  <si>
    <t>Pneumatic efficiency over Joules</t>
  </si>
  <si>
    <t>Joules (J)</t>
  </si>
  <si>
    <t>η.joules=</t>
  </si>
  <si>
    <t>η.efficiency=</t>
  </si>
  <si>
    <t>How to use this file</t>
  </si>
  <si>
    <t>Spring constant (-k) calculator</t>
  </si>
  <si>
    <t>How to use the Spring constant (-k) calculator</t>
  </si>
  <si>
    <t xml:space="preserve">AEG efficiency calculator tells how efficiently your gun converts battery power to piston movement. Fill yellow and blue fields. If you don't know the Spring constant (-k) value, use the Spring constant (-k) calculator first.    </t>
  </si>
  <si>
    <t>© Sakari Vyyryläinen ( nickname: "zakkez"), Finland 2019</t>
  </si>
  <si>
    <t>B</t>
  </si>
  <si>
    <t>Short stroked piston teeth quantity</t>
  </si>
  <si>
    <t>Energy before short stroke (J)</t>
  </si>
  <si>
    <t>Energy after short stroke (J)</t>
  </si>
  <si>
    <t>Spring preload in gearbox (mm)</t>
  </si>
  <si>
    <t>x</t>
  </si>
  <si>
    <t>Piston teeth quantity (full 16/20)</t>
  </si>
  <si>
    <t>E.akku</t>
  </si>
  <si>
    <t>E.jousi</t>
  </si>
  <si>
    <t>E.kok</t>
  </si>
  <si>
    <t>E.ss</t>
  </si>
  <si>
    <t>x.B</t>
  </si>
  <si>
    <t>Check our brands:</t>
  </si>
  <si>
    <t>www.atom-airsoft.fi</t>
  </si>
  <si>
    <t>www.reairsoft.com/en</t>
  </si>
  <si>
    <t>www.atomcustomparts.com</t>
  </si>
  <si>
    <t xml:space="preserve">Piston mass (g) </t>
  </si>
  <si>
    <t>Männän v.k</t>
  </si>
  <si>
    <t>Männän v.max</t>
  </si>
  <si>
    <t>W.männän_massa</t>
  </si>
  <si>
    <t>F.mäntä_massa</t>
  </si>
  <si>
    <t>a.mäntä</t>
  </si>
  <si>
    <t>Version 1.0 (published 6.1.2019)</t>
  </si>
  <si>
    <t xml:space="preserve">Attach a weight to your spring and measure how many millimetres (mm) it stretches the spring when using a certain weight for the stretching.  I recommend you to use at least 1,5 kg weight for the measuring as a smaller weight might result in such a small spring stretch that it might be hard to measure it in millimetres. Then fill in the result (mm) and the weight mass you used (kg) to the calculator and it gives you the -k value. </t>
  </si>
  <si>
    <t>This calculator shows how good air sealing and optimal barrel volume your gun has. In other words, this value tells how much of the energy of your spring converts to movement energy of the BB. It is impossible to reach a 100% (value 100) result as there is always some friction and air resistance, but the closer to 100 the value is, the better the pneumatic efficiency. If you get a really small result, your gun might be leaking air or the air volume of your inner barrel might not be optimal in relation to your cylinder.</t>
  </si>
  <si>
    <t>Short stroke solver</t>
  </si>
  <si>
    <t>This solver gives you an approximation of how much short stroking will decrease your gun's muzzle energy. This solver doesn't take into account the very small change in the air volume of the cylinder. First, measure the values and fill in the fields of the AEG efficiency calculator. Then fill in the field Short stroked piston teeth quantity.</t>
  </si>
  <si>
    <t>Measure using chrono.</t>
  </si>
  <si>
    <t>The online store for people who love airsoft, the planet and reasonable prices! Secondhand replicas and gear. In English.</t>
  </si>
  <si>
    <t>Airsoft online store and upgrade service. In Finnish, we ship all over Europe.</t>
  </si>
  <si>
    <t>At the core of airsoft perfection! You can find our parts from Atom Airsoft online store. In English.</t>
  </si>
  <si>
    <t>Basic piston mass with pistonhead is about 30g.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</si>
</sst>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11"/>
      <color theme="1"/>
      <name val="Times New Roman"/>
      <family val="1"/>
    </font>
    <font>
      <sz val="11"/>
      <color rgb="FFFF0000"/>
      <name val="Calibri"/>
      <family val="2"/>
      <scheme val="minor"/>
    </font>
    <font>
      <b/>
      <sz val="11"/>
      <color theme="1"/>
      <name val="Times New Roman"/>
      <family val="1"/>
    </font>
    <font>
      <sz val="11"/>
      <name val="Calibri"/>
      <family val="2"/>
      <scheme val="minor"/>
    </font>
    <font>
      <b/>
      <sz val="11"/>
      <name val="Calibri"/>
      <family val="2"/>
      <scheme val="minor"/>
    </font>
    <font>
      <b/>
      <sz val="36"/>
      <color rgb="FFFF0000"/>
      <name val="Calibri"/>
      <family val="2"/>
      <scheme val="minor"/>
    </font>
    <font>
      <sz val="28"/>
      <color rgb="FFFF0000"/>
      <name val="Calibri"/>
      <family val="2"/>
      <scheme val="minor"/>
    </font>
    <font>
      <b/>
      <sz val="11"/>
      <color rgb="FFFF0000"/>
      <name val="Calibri"/>
      <family val="2"/>
      <scheme val="minor"/>
    </font>
    <font>
      <u/>
      <sz val="11"/>
      <color theme="10"/>
      <name val="Calibri"/>
      <family val="2"/>
      <scheme val="minor"/>
    </font>
    <font>
      <b/>
      <sz val="12"/>
      <color rgb="FFFF0000"/>
      <name val="Calibri"/>
      <family val="2"/>
      <scheme val="minor"/>
    </font>
  </fonts>
  <fills count="8">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theme="9" tint="-0.249977111117893"/>
        <bgColor indexed="64"/>
      </patternFill>
    </fill>
    <fill>
      <patternFill patternType="solid">
        <fgColor theme="3" tint="0.39997558519241921"/>
        <bgColor indexed="64"/>
      </patternFill>
    </fill>
  </fills>
  <borders count="1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0" fontId="10" fillId="0" borderId="0" applyNumberFormat="0" applyFill="0" applyBorder="0" applyAlignment="0" applyProtection="0"/>
  </cellStyleXfs>
  <cellXfs count="72">
    <xf numFmtId="0" fontId="0" fillId="0" borderId="0" xfId="0"/>
    <xf numFmtId="0" fontId="0" fillId="0" borderId="2" xfId="0" applyBorder="1"/>
    <xf numFmtId="0" fontId="0" fillId="0" borderId="4" xfId="0" applyBorder="1"/>
    <xf numFmtId="0" fontId="0" fillId="0" borderId="8" xfId="0" applyBorder="1"/>
    <xf numFmtId="0" fontId="0" fillId="0" borderId="9" xfId="0" applyBorder="1"/>
    <xf numFmtId="0" fontId="1" fillId="0" borderId="1" xfId="0" applyFont="1" applyBorder="1"/>
    <xf numFmtId="0" fontId="1" fillId="0" borderId="8" xfId="0" applyFont="1" applyBorder="1"/>
    <xf numFmtId="0" fontId="0" fillId="4" borderId="11" xfId="0" applyFill="1" applyBorder="1"/>
    <xf numFmtId="0" fontId="0" fillId="3" borderId="11" xfId="0" applyFont="1" applyFill="1" applyBorder="1"/>
    <xf numFmtId="0" fontId="0" fillId="7" borderId="11" xfId="0" applyFill="1" applyBorder="1"/>
    <xf numFmtId="0" fontId="0" fillId="6" borderId="2" xfId="0" applyFill="1" applyBorder="1"/>
    <xf numFmtId="0" fontId="4" fillId="5" borderId="3" xfId="0" applyFont="1" applyFill="1" applyBorder="1" applyAlignment="1">
      <alignment horizontal="right"/>
    </xf>
    <xf numFmtId="0" fontId="1" fillId="6" borderId="14" xfId="0" applyFont="1" applyFill="1" applyBorder="1" applyAlignment="1">
      <alignment horizontal="right"/>
    </xf>
    <xf numFmtId="0" fontId="1" fillId="6" borderId="5" xfId="0" applyFont="1" applyFill="1" applyBorder="1" applyAlignment="1">
      <alignment horizontal="right"/>
    </xf>
    <xf numFmtId="0" fontId="1" fillId="5" borderId="5" xfId="0" applyFont="1" applyFill="1" applyBorder="1"/>
    <xf numFmtId="0" fontId="1" fillId="0" borderId="14" xfId="0" applyFont="1" applyBorder="1"/>
    <xf numFmtId="0" fontId="0" fillId="6" borderId="11" xfId="0" applyFill="1" applyBorder="1"/>
    <xf numFmtId="0" fontId="0" fillId="0" borderId="12" xfId="0" applyBorder="1"/>
    <xf numFmtId="0" fontId="0" fillId="0" borderId="0" xfId="0" applyBorder="1"/>
    <xf numFmtId="0" fontId="2" fillId="0" borderId="0" xfId="0" applyFont="1" applyBorder="1"/>
    <xf numFmtId="0" fontId="2" fillId="0" borderId="8" xfId="0" applyFont="1" applyBorder="1"/>
    <xf numFmtId="0" fontId="0" fillId="0" borderId="13" xfId="0" applyBorder="1"/>
    <xf numFmtId="0" fontId="1" fillId="0" borderId="1" xfId="0" applyFont="1" applyBorder="1" applyAlignment="1">
      <alignment horizontal="right"/>
    </xf>
    <xf numFmtId="0" fontId="1" fillId="0" borderId="5" xfId="0" applyFont="1" applyBorder="1" applyAlignment="1">
      <alignment horizontal="right"/>
    </xf>
    <xf numFmtId="0" fontId="1" fillId="0" borderId="3" xfId="0" applyFont="1" applyBorder="1" applyAlignment="1">
      <alignment horizontal="right"/>
    </xf>
    <xf numFmtId="0" fontId="1" fillId="0" borderId="0" xfId="0" applyFont="1" applyBorder="1"/>
    <xf numFmtId="0" fontId="1" fillId="5" borderId="4" xfId="0" applyFont="1" applyFill="1" applyBorder="1"/>
    <xf numFmtId="0" fontId="1" fillId="4" borderId="5" xfId="0" applyFont="1" applyFill="1" applyBorder="1"/>
    <xf numFmtId="0" fontId="1" fillId="5" borderId="7" xfId="0" applyFont="1" applyFill="1" applyBorder="1" applyAlignment="1">
      <alignment horizontal="right"/>
    </xf>
    <xf numFmtId="0" fontId="1" fillId="0" borderId="10" xfId="0" applyFont="1" applyBorder="1" applyAlignment="1">
      <alignment horizontal="right"/>
    </xf>
    <xf numFmtId="0" fontId="1" fillId="3" borderId="5" xfId="0" applyFont="1" applyFill="1" applyBorder="1" applyAlignment="1">
      <alignment horizontal="right"/>
    </xf>
    <xf numFmtId="0" fontId="5" fillId="0" borderId="0" xfId="0" applyFont="1" applyBorder="1"/>
    <xf numFmtId="0" fontId="0" fillId="0" borderId="0" xfId="0" applyBorder="1" applyAlignment="1">
      <alignment wrapText="1"/>
    </xf>
    <xf numFmtId="0" fontId="0" fillId="0" borderId="0" xfId="0" applyBorder="1" applyAlignment="1">
      <alignment horizontal="center"/>
    </xf>
    <xf numFmtId="0" fontId="0" fillId="0" borderId="13" xfId="0" applyBorder="1" applyAlignment="1">
      <alignment horizontal="center"/>
    </xf>
    <xf numFmtId="0" fontId="0" fillId="0" borderId="0" xfId="0" applyAlignment="1">
      <alignment horizontal="center"/>
    </xf>
    <xf numFmtId="0" fontId="5" fillId="0" borderId="0" xfId="0" applyFont="1" applyBorder="1" applyAlignment="1"/>
    <xf numFmtId="0" fontId="1" fillId="7" borderId="5" xfId="0" applyFont="1" applyFill="1" applyBorder="1"/>
    <xf numFmtId="0" fontId="0" fillId="0" borderId="0" xfId="0" applyFill="1" applyBorder="1"/>
    <xf numFmtId="0" fontId="2" fillId="0" borderId="0" xfId="0" applyFont="1" applyFill="1" applyBorder="1"/>
    <xf numFmtId="0" fontId="1" fillId="2" borderId="14" xfId="0" applyFont="1" applyFill="1" applyBorder="1"/>
    <xf numFmtId="0" fontId="1" fillId="2" borderId="5" xfId="0" applyFont="1" applyFill="1" applyBorder="1"/>
    <xf numFmtId="0" fontId="1" fillId="5" borderId="3" xfId="0" applyFont="1" applyFill="1" applyBorder="1"/>
    <xf numFmtId="0" fontId="1" fillId="5" borderId="7" xfId="0" applyFont="1" applyFill="1" applyBorder="1"/>
    <xf numFmtId="0" fontId="1" fillId="4" borderId="7" xfId="0" applyFont="1" applyFill="1" applyBorder="1"/>
    <xf numFmtId="0" fontId="7" fillId="0" borderId="12" xfId="0" applyFont="1" applyBorder="1"/>
    <xf numFmtId="0" fontId="8" fillId="0" borderId="12" xfId="0" applyFont="1" applyBorder="1" applyAlignment="1">
      <alignment horizontal="left"/>
    </xf>
    <xf numFmtId="0" fontId="3" fillId="0" borderId="0" xfId="0" applyFont="1" applyBorder="1" applyAlignment="1">
      <alignment horizontal="left"/>
    </xf>
    <xf numFmtId="0" fontId="9" fillId="0" borderId="0" xfId="0" applyFont="1" applyBorder="1"/>
    <xf numFmtId="0" fontId="1" fillId="0" borderId="3" xfId="0" applyFont="1" applyBorder="1" applyAlignment="1">
      <alignment horizontal="left"/>
    </xf>
    <xf numFmtId="0" fontId="10" fillId="0" borderId="8" xfId="1" applyBorder="1"/>
    <xf numFmtId="0" fontId="0" fillId="0" borderId="8" xfId="0" applyBorder="1" applyAlignment="1">
      <alignment horizontal="right"/>
    </xf>
    <xf numFmtId="0" fontId="6" fillId="6" borderId="5" xfId="0" applyFont="1" applyFill="1" applyBorder="1" applyAlignment="1">
      <alignment horizontal="center"/>
    </xf>
    <xf numFmtId="0" fontId="1" fillId="6" borderId="5" xfId="0" applyFont="1" applyFill="1" applyBorder="1" applyAlignment="1">
      <alignment horizontal="center"/>
    </xf>
    <xf numFmtId="0" fontId="10" fillId="6" borderId="1" xfId="1" applyFill="1" applyBorder="1"/>
    <xf numFmtId="0" fontId="1" fillId="6" borderId="12" xfId="0" applyFont="1" applyFill="1" applyBorder="1"/>
    <xf numFmtId="0" fontId="0" fillId="6" borderId="12" xfId="0" applyFill="1" applyBorder="1"/>
    <xf numFmtId="0" fontId="9" fillId="6" borderId="12" xfId="0" applyFont="1" applyFill="1" applyBorder="1"/>
    <xf numFmtId="0" fontId="3" fillId="6" borderId="2" xfId="0" applyFont="1" applyFill="1" applyBorder="1" applyAlignment="1">
      <alignment horizontal="left"/>
    </xf>
    <xf numFmtId="0" fontId="11" fillId="0" borderId="14" xfId="0" applyFont="1" applyBorder="1" applyAlignment="1">
      <alignment horizontal="left" vertical="center"/>
    </xf>
    <xf numFmtId="0" fontId="0" fillId="0" borderId="15" xfId="0" applyBorder="1"/>
    <xf numFmtId="0" fontId="7" fillId="0" borderId="15" xfId="0" applyFont="1" applyBorder="1"/>
    <xf numFmtId="0" fontId="3" fillId="0" borderId="11" xfId="0" applyFont="1" applyBorder="1" applyAlignment="1">
      <alignment horizontal="left"/>
    </xf>
    <xf numFmtId="0" fontId="0" fillId="0" borderId="0" xfId="0" applyBorder="1" applyAlignment="1">
      <alignment horizontal="center" wrapText="1"/>
    </xf>
    <xf numFmtId="0" fontId="0" fillId="0" borderId="6" xfId="0" applyBorder="1" applyAlignment="1">
      <alignment horizontal="left" wrapText="1"/>
    </xf>
    <xf numFmtId="0" fontId="0" fillId="0" borderId="10" xfId="0" applyBorder="1" applyAlignment="1">
      <alignment horizontal="left" wrapText="1"/>
    </xf>
    <xf numFmtId="0" fontId="0" fillId="0" borderId="7" xfId="0" applyBorder="1" applyAlignment="1">
      <alignment horizontal="left" wrapText="1"/>
    </xf>
    <xf numFmtId="0" fontId="0" fillId="0" borderId="6" xfId="0" applyBorder="1" applyAlignment="1">
      <alignment horizontal="center" wrapText="1"/>
    </xf>
    <xf numFmtId="0" fontId="0" fillId="0" borderId="10" xfId="0" applyBorder="1" applyAlignment="1">
      <alignment horizontal="center" wrapText="1"/>
    </xf>
    <xf numFmtId="0" fontId="0" fillId="0" borderId="7" xfId="0" applyBorder="1" applyAlignment="1">
      <alignment horizontal="center" wrapText="1"/>
    </xf>
    <xf numFmtId="0" fontId="5" fillId="0" borderId="6" xfId="0" applyFont="1" applyBorder="1" applyAlignment="1">
      <alignment horizontal="center" wrapText="1"/>
    </xf>
    <xf numFmtId="0" fontId="5" fillId="0" borderId="7" xfId="0" applyFont="1" applyBorder="1" applyAlignment="1">
      <alignment horizontal="center" wrapText="1"/>
    </xf>
  </cellXfs>
  <cellStyles count="2">
    <cellStyle name="Hyperlinkki" xfId="1" builtinId="8"/>
    <cellStyle name="Normaali"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s://reairsoft.com/en" TargetMode="External"/><Relationship Id="rId2" Type="http://schemas.openxmlformats.org/officeDocument/2006/relationships/image" Target="../media/image1.png"/><Relationship Id="rId1" Type="http://schemas.openxmlformats.org/officeDocument/2006/relationships/hyperlink" Target="https://www.atom-airsoft.fi/" TargetMode="External"/><Relationship Id="rId6" Type="http://schemas.openxmlformats.org/officeDocument/2006/relationships/image" Target="../media/image3.png"/><Relationship Id="rId5" Type="http://schemas.openxmlformats.org/officeDocument/2006/relationships/hyperlink" Target="http://www.atomcustomparts.com/" TargetMode="External"/><Relationship Id="rId4"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8</xdr:col>
      <xdr:colOff>38100</xdr:colOff>
      <xdr:row>24</xdr:row>
      <xdr:rowOff>0</xdr:rowOff>
    </xdr:from>
    <xdr:ext cx="65" cy="172227"/>
    <xdr:sp macro="" textlink="">
      <xdr:nvSpPr>
        <xdr:cNvPr id="2" name="Tekstiruutu 1">
          <a:extLst>
            <a:ext uri="{FF2B5EF4-FFF2-40B4-BE49-F238E27FC236}">
              <a16:creationId xmlns:a16="http://schemas.microsoft.com/office/drawing/2014/main" id="{63AFC1A8-9256-4E92-B223-11BFE20CD2CC}"/>
            </a:ext>
          </a:extLst>
        </xdr:cNvPr>
        <xdr:cNvSpPr txBox="1"/>
      </xdr:nvSpPr>
      <xdr:spPr>
        <a:xfrm>
          <a:off x="8458200" y="3195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fi-FI" sz="1100"/>
        </a:p>
      </xdr:txBody>
    </xdr:sp>
    <xdr:clientData/>
  </xdr:oneCellAnchor>
  <xdr:oneCellAnchor>
    <xdr:from>
      <xdr:col>9</xdr:col>
      <xdr:colOff>409575</xdr:colOff>
      <xdr:row>19</xdr:row>
      <xdr:rowOff>80962</xdr:rowOff>
    </xdr:from>
    <xdr:ext cx="65" cy="172227"/>
    <xdr:sp macro="" textlink="">
      <xdr:nvSpPr>
        <xdr:cNvPr id="7" name="Tekstiruutu 6">
          <a:extLst>
            <a:ext uri="{FF2B5EF4-FFF2-40B4-BE49-F238E27FC236}">
              <a16:creationId xmlns:a16="http://schemas.microsoft.com/office/drawing/2014/main" id="{29A4970B-D225-48E9-AAA7-6B4704249657}"/>
            </a:ext>
          </a:extLst>
        </xdr:cNvPr>
        <xdr:cNvSpPr txBox="1"/>
      </xdr:nvSpPr>
      <xdr:spPr>
        <a:xfrm>
          <a:off x="9439275" y="21955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fi-FI" sz="1100"/>
        </a:p>
      </xdr:txBody>
    </xdr:sp>
    <xdr:clientData/>
  </xdr:oneCellAnchor>
  <xdr:oneCellAnchor>
    <xdr:from>
      <xdr:col>8</xdr:col>
      <xdr:colOff>38100</xdr:colOff>
      <xdr:row>24</xdr:row>
      <xdr:rowOff>0</xdr:rowOff>
    </xdr:from>
    <xdr:ext cx="65" cy="172227"/>
    <xdr:sp macro="" textlink="">
      <xdr:nvSpPr>
        <xdr:cNvPr id="8" name="Tekstiruutu 7">
          <a:extLst>
            <a:ext uri="{FF2B5EF4-FFF2-40B4-BE49-F238E27FC236}">
              <a16:creationId xmlns:a16="http://schemas.microsoft.com/office/drawing/2014/main" id="{71C4C4C1-FBA8-4CA6-BD04-65F452E8EE5B}"/>
            </a:ext>
          </a:extLst>
        </xdr:cNvPr>
        <xdr:cNvSpPr txBox="1"/>
      </xdr:nvSpPr>
      <xdr:spPr>
        <a:xfrm>
          <a:off x="8458200" y="3195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fi-FI" sz="1100"/>
        </a:p>
      </xdr:txBody>
    </xdr:sp>
    <xdr:clientData/>
  </xdr:oneCellAnchor>
  <xdr:twoCellAnchor editAs="oneCell">
    <xdr:from>
      <xdr:col>12</xdr:col>
      <xdr:colOff>3667126</xdr:colOff>
      <xdr:row>0</xdr:row>
      <xdr:rowOff>133351</xdr:rowOff>
    </xdr:from>
    <xdr:to>
      <xdr:col>12</xdr:col>
      <xdr:colOff>6375096</xdr:colOff>
      <xdr:row>0</xdr:row>
      <xdr:rowOff>1247775</xdr:rowOff>
    </xdr:to>
    <xdr:pic>
      <xdr:nvPicPr>
        <xdr:cNvPr id="5" name="Kuva 4">
          <a:hlinkClick xmlns:r="http://schemas.openxmlformats.org/officeDocument/2006/relationships" r:id="rId1"/>
          <a:extLst>
            <a:ext uri="{FF2B5EF4-FFF2-40B4-BE49-F238E27FC236}">
              <a16:creationId xmlns:a16="http://schemas.microsoft.com/office/drawing/2014/main" id="{583FB4A2-9280-4CFF-A91B-E684D2594E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639176" y="133351"/>
          <a:ext cx="2707970" cy="1114424"/>
        </a:xfrm>
        <a:prstGeom prst="rect">
          <a:avLst/>
        </a:prstGeom>
      </xdr:spPr>
    </xdr:pic>
    <xdr:clientData/>
  </xdr:twoCellAnchor>
  <xdr:twoCellAnchor editAs="oneCell">
    <xdr:from>
      <xdr:col>0</xdr:col>
      <xdr:colOff>0</xdr:colOff>
      <xdr:row>0</xdr:row>
      <xdr:rowOff>114299</xdr:rowOff>
    </xdr:from>
    <xdr:to>
      <xdr:col>11</xdr:col>
      <xdr:colOff>87072</xdr:colOff>
      <xdr:row>0</xdr:row>
      <xdr:rowOff>1285874</xdr:rowOff>
    </xdr:to>
    <xdr:pic>
      <xdr:nvPicPr>
        <xdr:cNvPr id="9" name="Kuva 8">
          <a:hlinkClick xmlns:r="http://schemas.openxmlformats.org/officeDocument/2006/relationships" r:id="rId3"/>
          <a:extLst>
            <a:ext uri="{FF2B5EF4-FFF2-40B4-BE49-F238E27FC236}">
              <a16:creationId xmlns:a16="http://schemas.microsoft.com/office/drawing/2014/main" id="{0C508951-1808-464E-9E72-BDBFB7963A1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114299"/>
          <a:ext cx="4906722" cy="1171575"/>
        </a:xfrm>
        <a:prstGeom prst="rect">
          <a:avLst/>
        </a:prstGeom>
      </xdr:spPr>
    </xdr:pic>
    <xdr:clientData/>
  </xdr:twoCellAnchor>
  <xdr:oneCellAnchor>
    <xdr:from>
      <xdr:col>9</xdr:col>
      <xdr:colOff>38100</xdr:colOff>
      <xdr:row>24</xdr:row>
      <xdr:rowOff>0</xdr:rowOff>
    </xdr:from>
    <xdr:ext cx="65" cy="172227"/>
    <xdr:sp macro="" textlink="">
      <xdr:nvSpPr>
        <xdr:cNvPr id="10" name="Tekstiruutu 9">
          <a:extLst>
            <a:ext uri="{FF2B5EF4-FFF2-40B4-BE49-F238E27FC236}">
              <a16:creationId xmlns:a16="http://schemas.microsoft.com/office/drawing/2014/main" id="{31441F39-BD05-4DDE-A20B-B9568C9CC665}"/>
            </a:ext>
          </a:extLst>
        </xdr:cNvPr>
        <xdr:cNvSpPr txBox="1"/>
      </xdr:nvSpPr>
      <xdr:spPr>
        <a:xfrm>
          <a:off x="4181475" y="4076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fi-FI" sz="1100"/>
        </a:p>
      </xdr:txBody>
    </xdr:sp>
    <xdr:clientData/>
  </xdr:oneCellAnchor>
  <xdr:oneCellAnchor>
    <xdr:from>
      <xdr:col>9</xdr:col>
      <xdr:colOff>38100</xdr:colOff>
      <xdr:row>24</xdr:row>
      <xdr:rowOff>0</xdr:rowOff>
    </xdr:from>
    <xdr:ext cx="65" cy="172227"/>
    <xdr:sp macro="" textlink="">
      <xdr:nvSpPr>
        <xdr:cNvPr id="11" name="Tekstiruutu 10">
          <a:extLst>
            <a:ext uri="{FF2B5EF4-FFF2-40B4-BE49-F238E27FC236}">
              <a16:creationId xmlns:a16="http://schemas.microsoft.com/office/drawing/2014/main" id="{19A83AD3-FB67-4122-B366-84F9E97F4F7D}"/>
            </a:ext>
          </a:extLst>
        </xdr:cNvPr>
        <xdr:cNvSpPr txBox="1"/>
      </xdr:nvSpPr>
      <xdr:spPr>
        <a:xfrm>
          <a:off x="4181475" y="4076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fi-FI" sz="1100"/>
        </a:p>
      </xdr:txBody>
    </xdr:sp>
    <xdr:clientData/>
  </xdr:oneCellAnchor>
  <xdr:oneCellAnchor>
    <xdr:from>
      <xdr:col>10</xdr:col>
      <xdr:colOff>409575</xdr:colOff>
      <xdr:row>19</xdr:row>
      <xdr:rowOff>80962</xdr:rowOff>
    </xdr:from>
    <xdr:ext cx="65" cy="172227"/>
    <xdr:sp macro="" textlink="">
      <xdr:nvSpPr>
        <xdr:cNvPr id="12" name="Tekstiruutu 11">
          <a:extLst>
            <a:ext uri="{FF2B5EF4-FFF2-40B4-BE49-F238E27FC236}">
              <a16:creationId xmlns:a16="http://schemas.microsoft.com/office/drawing/2014/main" id="{82FFC580-87D8-4F93-8708-A4A124E16826}"/>
            </a:ext>
          </a:extLst>
        </xdr:cNvPr>
        <xdr:cNvSpPr txBox="1"/>
      </xdr:nvSpPr>
      <xdr:spPr>
        <a:xfrm>
          <a:off x="4181475" y="32051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fi-FI" sz="1100"/>
        </a:p>
      </xdr:txBody>
    </xdr:sp>
    <xdr:clientData/>
  </xdr:oneCellAnchor>
  <xdr:twoCellAnchor editAs="oneCell">
    <xdr:from>
      <xdr:col>8</xdr:col>
      <xdr:colOff>180975</xdr:colOff>
      <xdr:row>0</xdr:row>
      <xdr:rowOff>152400</xdr:rowOff>
    </xdr:from>
    <xdr:to>
      <xdr:col>12</xdr:col>
      <xdr:colOff>3095625</xdr:colOff>
      <xdr:row>0</xdr:row>
      <xdr:rowOff>1285875</xdr:rowOff>
    </xdr:to>
    <xdr:pic>
      <xdr:nvPicPr>
        <xdr:cNvPr id="14" name="Kuva 13">
          <a:hlinkClick xmlns:r="http://schemas.openxmlformats.org/officeDocument/2006/relationships" r:id="rId5"/>
          <a:extLst>
            <a:ext uri="{FF2B5EF4-FFF2-40B4-BE49-F238E27FC236}">
              <a16:creationId xmlns:a16="http://schemas.microsoft.com/office/drawing/2014/main" id="{BDF52135-6E2A-4108-A86E-72621A4F441A}"/>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4810125" y="152400"/>
          <a:ext cx="3257550" cy="1133475"/>
        </a:xfrm>
        <a:prstGeom prst="rect">
          <a:avLst/>
        </a:prstGeom>
      </xdr:spPr>
    </xdr:pic>
    <xdr:clientData/>
  </xdr:twoCellAnchor>
  <xdr:oneCellAnchor>
    <xdr:from>
      <xdr:col>9</xdr:col>
      <xdr:colOff>409575</xdr:colOff>
      <xdr:row>20</xdr:row>
      <xdr:rowOff>80962</xdr:rowOff>
    </xdr:from>
    <xdr:ext cx="65" cy="172227"/>
    <xdr:sp macro="" textlink="">
      <xdr:nvSpPr>
        <xdr:cNvPr id="13" name="Tekstiruutu 12">
          <a:extLst>
            <a:ext uri="{FF2B5EF4-FFF2-40B4-BE49-F238E27FC236}">
              <a16:creationId xmlns:a16="http://schemas.microsoft.com/office/drawing/2014/main" id="{2BA1846D-5DF0-4352-B0F0-38C5CB63EEA6}"/>
            </a:ext>
          </a:extLst>
        </xdr:cNvPr>
        <xdr:cNvSpPr txBox="1"/>
      </xdr:nvSpPr>
      <xdr:spPr>
        <a:xfrm>
          <a:off x="6934200" y="48625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fi-FI" sz="1100"/>
        </a:p>
      </xdr:txBody>
    </xdr:sp>
    <xdr:clientData/>
  </xdr:one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tomcustomparts.com/" TargetMode="External"/><Relationship Id="rId2" Type="http://schemas.openxmlformats.org/officeDocument/2006/relationships/hyperlink" Target="http://www.reairsoft.com/en" TargetMode="External"/><Relationship Id="rId1" Type="http://schemas.openxmlformats.org/officeDocument/2006/relationships/hyperlink" Target="http://www.atom-airsoft.fi/"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0"/>
  <sheetViews>
    <sheetView showGridLines="0" tabSelected="1" topLeftCell="A10" workbookViewId="0">
      <selection activeCell="I21" sqref="I21"/>
    </sheetView>
  </sheetViews>
  <sheetFormatPr defaultRowHeight="15" x14ac:dyDescent="0.25"/>
  <cols>
    <col min="1" max="1" width="32.42578125" customWidth="1"/>
    <col min="2" max="2" width="12.5703125" customWidth="1"/>
    <col min="3" max="3" width="7.140625" hidden="1" customWidth="1"/>
    <col min="4" max="4" width="3.7109375" hidden="1" customWidth="1"/>
    <col min="5" max="5" width="8.28515625" hidden="1" customWidth="1"/>
    <col min="6" max="6" width="10.140625" hidden="1" customWidth="1"/>
    <col min="7" max="7" width="2.7109375" hidden="1" customWidth="1"/>
    <col min="8" max="8" width="24.42578125" customWidth="1"/>
    <col min="9" max="9" width="2.85546875" customWidth="1"/>
    <col min="10" max="10" width="18" hidden="1" customWidth="1"/>
    <col min="11" max="11" width="12.7109375" hidden="1" customWidth="1"/>
    <col min="12" max="12" width="2.28515625" customWidth="1"/>
    <col min="13" max="13" width="98.42578125" style="35" customWidth="1"/>
    <col min="14" max="14" width="8.140625" hidden="1" customWidth="1"/>
    <col min="15" max="15" width="2.7109375" customWidth="1"/>
  </cols>
  <sheetData>
    <row r="1" spans="1:15" ht="105.75" customHeight="1" x14ac:dyDescent="0.7">
      <c r="A1" s="5"/>
      <c r="B1" s="17"/>
      <c r="C1" s="17"/>
      <c r="D1" s="17"/>
      <c r="E1" s="17"/>
      <c r="F1" s="45"/>
      <c r="G1" s="17"/>
      <c r="H1" s="17"/>
      <c r="I1" s="17"/>
      <c r="J1" s="17"/>
      <c r="K1" s="17"/>
      <c r="L1" s="17"/>
      <c r="M1" s="46"/>
      <c r="N1" s="17"/>
      <c r="O1" s="1"/>
    </row>
    <row r="2" spans="1:15" x14ac:dyDescent="0.25">
      <c r="A2" s="6" t="s">
        <v>35</v>
      </c>
      <c r="B2" s="18"/>
      <c r="C2" s="18"/>
      <c r="D2" s="18"/>
      <c r="E2" s="18"/>
      <c r="F2" s="48"/>
      <c r="G2" s="18"/>
      <c r="H2" s="18"/>
      <c r="I2" s="18"/>
      <c r="J2" s="18"/>
      <c r="K2" s="18"/>
      <c r="L2" s="18"/>
      <c r="M2" s="47"/>
      <c r="N2" s="18"/>
      <c r="O2" s="4"/>
    </row>
    <row r="3" spans="1:15" x14ac:dyDescent="0.25">
      <c r="A3" s="50" t="s">
        <v>37</v>
      </c>
      <c r="B3" s="25" t="s">
        <v>51</v>
      </c>
      <c r="C3" s="18"/>
      <c r="D3" s="18"/>
      <c r="E3" s="18"/>
      <c r="F3" s="48"/>
      <c r="G3" s="18"/>
      <c r="H3" s="18"/>
      <c r="I3" s="18"/>
      <c r="J3" s="18"/>
      <c r="K3" s="18"/>
      <c r="L3" s="18"/>
      <c r="M3" s="47"/>
      <c r="N3" s="18"/>
      <c r="O3" s="4"/>
    </row>
    <row r="4" spans="1:15" x14ac:dyDescent="0.25">
      <c r="A4" s="50" t="s">
        <v>38</v>
      </c>
      <c r="B4" s="25" t="s">
        <v>53</v>
      </c>
      <c r="C4" s="18"/>
      <c r="D4" s="18"/>
      <c r="E4" s="18"/>
      <c r="F4" s="48"/>
      <c r="G4" s="18"/>
      <c r="H4" s="18"/>
      <c r="I4" s="18"/>
      <c r="J4" s="18"/>
      <c r="K4" s="18"/>
      <c r="L4" s="18"/>
      <c r="M4" s="47"/>
      <c r="N4" s="18"/>
      <c r="O4" s="4"/>
    </row>
    <row r="5" spans="1:15" x14ac:dyDescent="0.25">
      <c r="A5" s="50" t="s">
        <v>36</v>
      </c>
      <c r="B5" s="25" t="s">
        <v>52</v>
      </c>
      <c r="C5" s="18"/>
      <c r="D5" s="18"/>
      <c r="E5" s="18"/>
      <c r="F5" s="48"/>
      <c r="G5" s="18"/>
      <c r="H5" s="18"/>
      <c r="I5" s="18"/>
      <c r="J5" s="18"/>
      <c r="K5" s="18"/>
      <c r="L5" s="18"/>
      <c r="M5" s="47"/>
      <c r="N5" s="18"/>
      <c r="O5" s="4"/>
    </row>
    <row r="6" spans="1:15" ht="15.75" thickBot="1" x14ac:dyDescent="0.3">
      <c r="A6" s="50"/>
      <c r="B6" s="25"/>
      <c r="C6" s="18"/>
      <c r="D6" s="18"/>
      <c r="E6" s="18"/>
      <c r="F6" s="48"/>
      <c r="G6" s="18"/>
      <c r="H6" s="18"/>
      <c r="I6" s="18"/>
      <c r="J6" s="18"/>
      <c r="K6" s="18"/>
      <c r="L6" s="18"/>
      <c r="M6" s="47"/>
      <c r="N6" s="18"/>
      <c r="O6" s="4"/>
    </row>
    <row r="7" spans="1:15" ht="16.5" customHeight="1" thickBot="1" x14ac:dyDescent="0.3">
      <c r="A7" s="54"/>
      <c r="B7" s="55"/>
      <c r="C7" s="56"/>
      <c r="D7" s="56"/>
      <c r="E7" s="56"/>
      <c r="F7" s="57"/>
      <c r="G7" s="56"/>
      <c r="H7" s="56"/>
      <c r="I7" s="56"/>
      <c r="J7" s="56"/>
      <c r="K7" s="56"/>
      <c r="L7" s="56"/>
      <c r="M7" s="58"/>
      <c r="N7" s="18"/>
      <c r="O7" s="4"/>
    </row>
    <row r="8" spans="1:15" ht="17.25" customHeight="1" thickBot="1" x14ac:dyDescent="0.75">
      <c r="A8" s="59" t="s">
        <v>45</v>
      </c>
      <c r="B8" s="60"/>
      <c r="C8" s="60"/>
      <c r="D8" s="60"/>
      <c r="E8" s="60"/>
      <c r="F8" s="61"/>
      <c r="G8" s="60"/>
      <c r="H8" s="60"/>
      <c r="I8" s="60"/>
      <c r="J8" s="60"/>
      <c r="K8" s="60"/>
      <c r="L8" s="60"/>
      <c r="M8" s="62"/>
      <c r="N8" s="18"/>
      <c r="O8" s="4"/>
    </row>
    <row r="9" spans="1:15" ht="15.75" thickBot="1" x14ac:dyDescent="0.3">
      <c r="A9" s="6"/>
      <c r="B9" s="18"/>
      <c r="C9" s="18"/>
      <c r="D9" s="18"/>
      <c r="E9" s="18"/>
      <c r="F9" s="18"/>
      <c r="G9" s="18"/>
      <c r="H9" s="18"/>
      <c r="I9" s="18"/>
      <c r="J9" s="18" t="s">
        <v>8</v>
      </c>
      <c r="K9" s="18">
        <f>-C14*C15</f>
        <v>32.045999999999999</v>
      </c>
      <c r="L9" s="18"/>
      <c r="M9" s="36"/>
      <c r="N9" s="18"/>
      <c r="O9" s="4"/>
    </row>
    <row r="10" spans="1:15" ht="15.75" thickBot="1" x14ac:dyDescent="0.3">
      <c r="A10" s="13" t="s">
        <v>13</v>
      </c>
      <c r="B10" s="10"/>
      <c r="C10" s="18"/>
      <c r="D10" s="18"/>
      <c r="E10" s="18"/>
      <c r="F10" s="18"/>
      <c r="G10" s="18"/>
      <c r="H10" s="33"/>
      <c r="I10" s="18"/>
      <c r="J10" s="18" t="s">
        <v>9</v>
      </c>
      <c r="K10" s="18">
        <f>K9*B11*C15</f>
        <v>39.256349999999998</v>
      </c>
      <c r="L10" s="18"/>
      <c r="M10" s="52" t="s">
        <v>18</v>
      </c>
      <c r="N10" s="18"/>
      <c r="O10" s="4"/>
    </row>
    <row r="11" spans="1:15" ht="15.75" customHeight="1" thickBot="1" x14ac:dyDescent="0.3">
      <c r="A11" s="23" t="s">
        <v>0</v>
      </c>
      <c r="B11" s="7">
        <v>25</v>
      </c>
      <c r="C11" s="18">
        <f>B11</f>
        <v>25</v>
      </c>
      <c r="D11" s="18"/>
      <c r="E11" s="18"/>
      <c r="F11" s="18"/>
      <c r="G11" s="18"/>
      <c r="H11" s="33" t="s">
        <v>50</v>
      </c>
      <c r="I11" s="18"/>
      <c r="J11" s="19" t="s">
        <v>30</v>
      </c>
      <c r="K11" s="18">
        <f>C12*C13</f>
        <v>126</v>
      </c>
      <c r="L11" s="18"/>
      <c r="M11" s="70" t="s">
        <v>21</v>
      </c>
      <c r="N11" s="18"/>
      <c r="O11" s="4"/>
    </row>
    <row r="12" spans="1:15" ht="15.75" thickBot="1" x14ac:dyDescent="0.3">
      <c r="A12" s="29" t="s">
        <v>1</v>
      </c>
      <c r="B12" s="7">
        <v>10</v>
      </c>
      <c r="C12" s="18">
        <f>B12</f>
        <v>10</v>
      </c>
      <c r="D12" s="18"/>
      <c r="E12" s="18"/>
      <c r="F12" s="18"/>
      <c r="G12" s="18"/>
      <c r="H12" s="33"/>
      <c r="I12" s="18"/>
      <c r="J12" s="38" t="s">
        <v>28</v>
      </c>
      <c r="K12" s="18">
        <f>(C15/16)*B15</f>
        <v>4.9000000000000002E-2</v>
      </c>
      <c r="L12" s="18"/>
      <c r="M12" s="71"/>
      <c r="N12" s="18"/>
      <c r="O12" s="4"/>
    </row>
    <row r="13" spans="1:15" ht="15.75" thickBot="1" x14ac:dyDescent="0.3">
      <c r="A13" s="23" t="s">
        <v>2</v>
      </c>
      <c r="B13" s="7">
        <v>12.6</v>
      </c>
      <c r="C13" s="18">
        <f>B13</f>
        <v>12.6</v>
      </c>
      <c r="D13" s="18"/>
      <c r="E13" s="18"/>
      <c r="F13" s="18"/>
      <c r="G13" s="18"/>
      <c r="H13" s="33"/>
      <c r="I13" s="18"/>
      <c r="J13" s="19" t="s">
        <v>31</v>
      </c>
      <c r="K13" s="18">
        <f>-1/2*C14*(C15+C16)^2+1/2*C14*C16^2</f>
        <v>1.746507</v>
      </c>
      <c r="L13" s="18"/>
      <c r="M13" s="18"/>
      <c r="N13" s="18"/>
      <c r="O13" s="4"/>
    </row>
    <row r="14" spans="1:15" ht="15.75" thickBot="1" x14ac:dyDescent="0.3">
      <c r="A14" s="23" t="s">
        <v>6</v>
      </c>
      <c r="B14" s="9">
        <v>654</v>
      </c>
      <c r="C14" s="18">
        <f>B14*(-1)</f>
        <v>-654</v>
      </c>
      <c r="D14" s="18"/>
      <c r="E14" s="18"/>
      <c r="F14" s="18"/>
      <c r="G14" s="18"/>
      <c r="H14" s="33"/>
      <c r="I14" s="18"/>
      <c r="J14" s="38" t="s">
        <v>32</v>
      </c>
      <c r="K14" s="18">
        <f>B11*K13+K21</f>
        <v>43.666276500000002</v>
      </c>
      <c r="L14" s="18"/>
      <c r="M14" s="18"/>
      <c r="N14" s="18"/>
      <c r="O14" s="4"/>
    </row>
    <row r="15" spans="1:15" ht="15.75" thickBot="1" x14ac:dyDescent="0.3">
      <c r="A15" s="23" t="s">
        <v>29</v>
      </c>
      <c r="B15" s="7">
        <v>16</v>
      </c>
      <c r="C15" s="18">
        <f>(0.049/16)*B15</f>
        <v>4.9000000000000002E-2</v>
      </c>
      <c r="D15" s="18" t="s">
        <v>10</v>
      </c>
      <c r="E15" s="18"/>
      <c r="F15" s="18"/>
      <c r="G15" s="18"/>
      <c r="H15" s="33"/>
      <c r="I15" s="18"/>
      <c r="J15" s="39" t="s">
        <v>33</v>
      </c>
      <c r="K15" s="18">
        <f>1/2*C14*(K16+C16)^2-1/2*C14*C16^2</f>
        <v>-1.1626689375000001</v>
      </c>
      <c r="L15" s="18"/>
      <c r="M15" s="53" t="s">
        <v>20</v>
      </c>
      <c r="N15" s="18"/>
      <c r="O15" s="4"/>
    </row>
    <row r="16" spans="1:15" ht="15.75" thickBot="1" x14ac:dyDescent="0.3">
      <c r="A16" s="23" t="s">
        <v>27</v>
      </c>
      <c r="B16" s="7">
        <v>30</v>
      </c>
      <c r="C16" s="18">
        <f>B16/1000</f>
        <v>0.03</v>
      </c>
      <c r="D16" s="18"/>
      <c r="E16" s="18"/>
      <c r="F16" s="18"/>
      <c r="G16" s="18"/>
      <c r="H16" s="33"/>
      <c r="I16" s="18"/>
      <c r="J16" s="38" t="s">
        <v>34</v>
      </c>
      <c r="K16" s="18">
        <f>C15/16*B36</f>
        <v>3.6750000000000005E-2</v>
      </c>
      <c r="L16" s="18"/>
      <c r="M16" s="64" t="s">
        <v>46</v>
      </c>
      <c r="N16" s="18"/>
      <c r="O16" s="4"/>
    </row>
    <row r="17" spans="1:15" ht="15.75" thickBot="1" x14ac:dyDescent="0.3">
      <c r="A17" s="23" t="s">
        <v>39</v>
      </c>
      <c r="B17" s="7">
        <v>30</v>
      </c>
      <c r="C17" s="18">
        <f>B17/1000</f>
        <v>0.03</v>
      </c>
      <c r="D17" s="18"/>
      <c r="E17" s="18"/>
      <c r="F17" s="18"/>
      <c r="G17" s="18"/>
      <c r="H17" s="63" t="s">
        <v>54</v>
      </c>
      <c r="I17" s="18"/>
      <c r="J17" s="39" t="s">
        <v>40</v>
      </c>
      <c r="K17" s="18">
        <f>B11*C15</f>
        <v>1.2250000000000001</v>
      </c>
      <c r="L17" s="18"/>
      <c r="M17" s="65"/>
      <c r="N17" s="18"/>
      <c r="O17" s="4"/>
    </row>
    <row r="18" spans="1:15" ht="15.75" thickBot="1" x14ac:dyDescent="0.3">
      <c r="A18" s="30" t="s">
        <v>3</v>
      </c>
      <c r="B18" s="8">
        <v>9.81</v>
      </c>
      <c r="C18" s="18"/>
      <c r="D18" s="18"/>
      <c r="E18" s="18"/>
      <c r="F18" s="18"/>
      <c r="G18" s="18"/>
      <c r="H18" s="63"/>
      <c r="I18" s="18"/>
      <c r="J18" s="38" t="s">
        <v>41</v>
      </c>
      <c r="K18" s="18">
        <f>2*K17</f>
        <v>2.4500000000000002</v>
      </c>
      <c r="L18" s="18"/>
      <c r="M18" s="65"/>
      <c r="N18" s="18"/>
      <c r="O18" s="4"/>
    </row>
    <row r="19" spans="1:15" ht="15.75" thickBot="1" x14ac:dyDescent="0.3">
      <c r="A19" s="12" t="s">
        <v>11</v>
      </c>
      <c r="B19" s="13" t="s">
        <v>12</v>
      </c>
      <c r="C19" s="18"/>
      <c r="D19" s="18"/>
      <c r="E19" s="18"/>
      <c r="F19" s="18"/>
      <c r="G19" s="18"/>
      <c r="H19" s="33"/>
      <c r="I19" s="18"/>
      <c r="J19" s="39" t="s">
        <v>44</v>
      </c>
      <c r="K19" s="18">
        <f>K18</f>
        <v>2.4500000000000002</v>
      </c>
      <c r="L19" s="18"/>
      <c r="M19" s="65"/>
      <c r="N19" s="18"/>
      <c r="O19" s="4"/>
    </row>
    <row r="20" spans="1:15" ht="15.75" thickBot="1" x14ac:dyDescent="0.3">
      <c r="A20" s="11" t="s">
        <v>17</v>
      </c>
      <c r="B20" s="14">
        <f>K14/K11*100</f>
        <v>34.655774999999998</v>
      </c>
      <c r="C20" s="18"/>
      <c r="D20" s="18"/>
      <c r="E20" s="18"/>
      <c r="F20" s="18"/>
      <c r="G20" s="18"/>
      <c r="H20" s="33"/>
      <c r="I20" s="18"/>
      <c r="J20" s="39" t="s">
        <v>43</v>
      </c>
      <c r="K20" s="18">
        <f>C17*K19</f>
        <v>7.3499999999999996E-2</v>
      </c>
      <c r="L20" s="18"/>
      <c r="M20" s="66"/>
      <c r="N20" s="18"/>
      <c r="O20" s="4"/>
    </row>
    <row r="21" spans="1:15" ht="15" customHeight="1" thickBot="1" x14ac:dyDescent="0.3">
      <c r="A21" s="20"/>
      <c r="B21" s="18"/>
      <c r="C21" s="18"/>
      <c r="D21" s="18"/>
      <c r="E21" s="18"/>
      <c r="F21" s="18"/>
      <c r="G21" s="18"/>
      <c r="H21" s="33"/>
      <c r="I21" s="18"/>
      <c r="J21" s="39" t="s">
        <v>42</v>
      </c>
      <c r="K21" s="31">
        <f>K20*C15</f>
        <v>3.6015000000000001E-3</v>
      </c>
      <c r="L21" s="18"/>
      <c r="M21" s="18"/>
      <c r="N21" s="18"/>
      <c r="O21" s="4"/>
    </row>
    <row r="22" spans="1:15" ht="15.75" thickBot="1" x14ac:dyDescent="0.3">
      <c r="A22" s="3"/>
      <c r="B22" s="18"/>
      <c r="C22" s="18"/>
      <c r="D22" s="18"/>
      <c r="E22" s="18"/>
      <c r="F22" s="18"/>
      <c r="G22" s="18"/>
      <c r="H22" s="33"/>
      <c r="I22" s="18"/>
      <c r="J22" s="18"/>
      <c r="K22" s="18"/>
      <c r="L22" s="18"/>
      <c r="M22" s="53" t="s">
        <v>14</v>
      </c>
      <c r="N22" s="18"/>
      <c r="O22" s="4"/>
    </row>
    <row r="23" spans="1:15" ht="15.75" customHeight="1" thickBot="1" x14ac:dyDescent="0.3">
      <c r="A23" s="3"/>
      <c r="B23" s="18"/>
      <c r="C23" s="18"/>
      <c r="D23" s="18"/>
      <c r="E23" s="18"/>
      <c r="F23" s="18"/>
      <c r="G23" s="18"/>
      <c r="H23" s="33"/>
      <c r="I23" s="18"/>
      <c r="J23" s="18"/>
      <c r="K23" s="18"/>
      <c r="L23" s="18"/>
      <c r="M23" s="67" t="s">
        <v>47</v>
      </c>
      <c r="N23" s="18"/>
      <c r="O23" s="4"/>
    </row>
    <row r="24" spans="1:15" ht="13.5" customHeight="1" thickBot="1" x14ac:dyDescent="0.3">
      <c r="A24" s="12" t="s">
        <v>19</v>
      </c>
      <c r="B24" s="16"/>
      <c r="C24" s="18"/>
      <c r="D24" s="18"/>
      <c r="E24" s="18"/>
      <c r="F24" s="18"/>
      <c r="G24" s="18"/>
      <c r="H24" s="33"/>
      <c r="I24" s="18"/>
      <c r="J24" s="18"/>
      <c r="K24" s="18"/>
      <c r="L24" s="18"/>
      <c r="M24" s="68"/>
      <c r="N24" s="18"/>
      <c r="O24" s="4"/>
    </row>
    <row r="25" spans="1:15" ht="15.75" thickBot="1" x14ac:dyDescent="0.3">
      <c r="A25" s="22" t="s">
        <v>4</v>
      </c>
      <c r="B25" s="27">
        <v>75</v>
      </c>
      <c r="C25" s="18"/>
      <c r="D25" s="18"/>
      <c r="E25" s="18"/>
      <c r="F25" s="18"/>
      <c r="G25" s="18"/>
      <c r="H25" s="33"/>
      <c r="I25" s="18"/>
      <c r="J25" s="18"/>
      <c r="K25" s="18"/>
      <c r="L25" s="18"/>
      <c r="M25" s="68"/>
      <c r="N25" s="18"/>
      <c r="O25" s="4"/>
    </row>
    <row r="26" spans="1:15" ht="15.75" thickBot="1" x14ac:dyDescent="0.3">
      <c r="A26" s="23" t="s">
        <v>5</v>
      </c>
      <c r="B26" s="44">
        <v>5</v>
      </c>
      <c r="C26" s="18"/>
      <c r="D26" s="18"/>
      <c r="E26" s="18"/>
      <c r="F26" s="18"/>
      <c r="G26" s="18"/>
      <c r="H26" s="33"/>
      <c r="I26" s="18"/>
      <c r="J26" s="18"/>
      <c r="K26" s="18"/>
      <c r="L26" s="18"/>
      <c r="M26" s="68"/>
      <c r="N26" s="18"/>
      <c r="O26" s="4"/>
    </row>
    <row r="27" spans="1:15" ht="15.75" customHeight="1" thickBot="1" x14ac:dyDescent="0.3">
      <c r="A27" s="24" t="s">
        <v>7</v>
      </c>
      <c r="B27" s="37">
        <f>((B26*B18)/(B25/1000))</f>
        <v>654.00000000000011</v>
      </c>
      <c r="C27" s="18"/>
      <c r="D27" s="18"/>
      <c r="E27" s="18"/>
      <c r="F27" s="18"/>
      <c r="G27" s="18"/>
      <c r="H27" s="33"/>
      <c r="I27" s="18"/>
      <c r="J27" s="18"/>
      <c r="K27" s="18"/>
      <c r="L27" s="18"/>
      <c r="M27" s="69"/>
      <c r="N27" s="18"/>
      <c r="O27" s="4"/>
    </row>
    <row r="28" spans="1:15" ht="15.75" thickBot="1" x14ac:dyDescent="0.3">
      <c r="A28" s="6"/>
      <c r="B28" s="18"/>
      <c r="C28" s="18"/>
      <c r="D28" s="18"/>
      <c r="E28" s="18"/>
      <c r="F28" s="18"/>
      <c r="G28" s="18"/>
      <c r="H28" s="33"/>
      <c r="I28" s="18"/>
      <c r="J28" s="18"/>
      <c r="K28" s="18"/>
      <c r="L28" s="18"/>
      <c r="M28" s="32"/>
      <c r="N28" s="18"/>
      <c r="O28" s="4"/>
    </row>
    <row r="29" spans="1:15" ht="15.75" thickBot="1" x14ac:dyDescent="0.3">
      <c r="A29" s="6"/>
      <c r="B29" s="18"/>
      <c r="C29" s="18"/>
      <c r="D29" s="18"/>
      <c r="E29" s="18"/>
      <c r="F29" s="18"/>
      <c r="G29" s="18"/>
      <c r="H29" s="33"/>
      <c r="I29" s="18"/>
      <c r="J29" s="18"/>
      <c r="K29" s="18"/>
      <c r="L29" s="18"/>
      <c r="M29" s="53" t="s">
        <v>48</v>
      </c>
      <c r="N29" s="18"/>
      <c r="O29" s="4"/>
    </row>
    <row r="30" spans="1:15" ht="15.75" thickBot="1" x14ac:dyDescent="0.3">
      <c r="A30" s="12" t="s">
        <v>14</v>
      </c>
      <c r="B30" s="16"/>
      <c r="C30" s="18"/>
      <c r="D30" s="18"/>
      <c r="E30" s="18"/>
      <c r="F30" s="18"/>
      <c r="G30" s="18"/>
      <c r="H30" s="33"/>
      <c r="I30" s="18"/>
      <c r="J30" s="18"/>
      <c r="K30" s="18"/>
      <c r="L30" s="18"/>
      <c r="M30" s="67" t="s">
        <v>49</v>
      </c>
      <c r="N30" s="18"/>
      <c r="O30" s="4"/>
    </row>
    <row r="31" spans="1:15" ht="15.75" customHeight="1" thickBot="1" x14ac:dyDescent="0.3">
      <c r="A31" s="23" t="s">
        <v>15</v>
      </c>
      <c r="B31" s="27">
        <v>1.6</v>
      </c>
      <c r="C31" s="18"/>
      <c r="D31" s="18"/>
      <c r="E31" s="18"/>
      <c r="F31" s="18"/>
      <c r="G31" s="18"/>
      <c r="H31" s="33" t="s">
        <v>50</v>
      </c>
      <c r="I31" s="18"/>
      <c r="J31" s="18"/>
      <c r="K31" s="18"/>
      <c r="L31" s="18"/>
      <c r="M31" s="68"/>
      <c r="N31" s="18"/>
      <c r="O31" s="4"/>
    </row>
    <row r="32" spans="1:15" ht="15.75" thickBot="1" x14ac:dyDescent="0.3">
      <c r="A32" s="28" t="s">
        <v>16</v>
      </c>
      <c r="B32" s="26">
        <f>((B31*B11)/K14)*100</f>
        <v>91.603871926199147</v>
      </c>
      <c r="C32" s="18"/>
      <c r="D32" s="18"/>
      <c r="E32" s="18"/>
      <c r="F32" s="18"/>
      <c r="G32" s="18"/>
      <c r="H32" s="33"/>
      <c r="I32" s="18"/>
      <c r="J32" s="18"/>
      <c r="K32" s="18"/>
      <c r="L32" s="18"/>
      <c r="M32" s="68"/>
      <c r="N32" s="18"/>
      <c r="O32" s="4"/>
    </row>
    <row r="33" spans="1:15" ht="15.75" thickBot="1" x14ac:dyDescent="0.3">
      <c r="A33" s="6"/>
      <c r="B33" s="18"/>
      <c r="C33" s="18"/>
      <c r="D33" s="18"/>
      <c r="E33" s="18"/>
      <c r="F33" s="18"/>
      <c r="G33" s="18"/>
      <c r="H33" s="33"/>
      <c r="I33" s="18"/>
      <c r="J33" s="18"/>
      <c r="K33" s="18"/>
      <c r="L33" s="18"/>
      <c r="M33" s="69"/>
      <c r="N33" s="18"/>
      <c r="O33" s="4"/>
    </row>
    <row r="34" spans="1:15" ht="15.75" thickBot="1" x14ac:dyDescent="0.3">
      <c r="A34" s="6"/>
      <c r="B34" s="18"/>
      <c r="C34" s="18"/>
      <c r="D34" s="18"/>
      <c r="E34" s="18"/>
      <c r="F34" s="18"/>
      <c r="G34" s="18"/>
      <c r="H34" s="33"/>
      <c r="I34" s="18"/>
      <c r="J34" s="18"/>
      <c r="K34" s="18"/>
      <c r="L34" s="18"/>
      <c r="M34" s="33"/>
      <c r="N34" s="18"/>
      <c r="O34" s="4"/>
    </row>
    <row r="35" spans="1:15" ht="15.75" customHeight="1" thickBot="1" x14ac:dyDescent="0.3">
      <c r="A35" s="12" t="s">
        <v>48</v>
      </c>
      <c r="B35" s="16"/>
      <c r="C35" s="18"/>
      <c r="D35" s="18"/>
      <c r="E35" s="18"/>
      <c r="F35" s="18"/>
      <c r="G35" s="18"/>
      <c r="H35" s="33"/>
      <c r="I35" s="18"/>
      <c r="J35" s="18"/>
      <c r="K35" s="18"/>
      <c r="L35" s="18"/>
      <c r="M35" s="33"/>
      <c r="N35" s="18"/>
      <c r="O35" s="4"/>
    </row>
    <row r="36" spans="1:15" ht="15.75" thickBot="1" x14ac:dyDescent="0.3">
      <c r="A36" s="15" t="s">
        <v>24</v>
      </c>
      <c r="B36" s="27">
        <v>12</v>
      </c>
      <c r="C36" s="18" t="s">
        <v>23</v>
      </c>
      <c r="D36" s="18"/>
      <c r="E36" s="18"/>
      <c r="F36" s="18"/>
      <c r="G36" s="18"/>
      <c r="H36" s="33"/>
      <c r="I36" s="18"/>
      <c r="J36" s="18"/>
      <c r="K36" s="18"/>
      <c r="L36" s="18"/>
      <c r="M36" s="33"/>
      <c r="N36" s="18"/>
      <c r="O36" s="4"/>
    </row>
    <row r="37" spans="1:15" ht="15.75" thickBot="1" x14ac:dyDescent="0.3">
      <c r="A37" s="40" t="s">
        <v>25</v>
      </c>
      <c r="B37" s="41">
        <f>B32/100*K13</f>
        <v>1.5998680354621029</v>
      </c>
      <c r="C37" s="18"/>
      <c r="D37" s="18"/>
      <c r="E37" s="18"/>
      <c r="F37" s="18"/>
      <c r="G37" s="18"/>
      <c r="H37" s="33"/>
      <c r="I37" s="18"/>
      <c r="J37" s="18"/>
      <c r="K37" s="18"/>
      <c r="L37" s="18"/>
      <c r="M37" s="33"/>
      <c r="N37" s="18"/>
      <c r="O37" s="4"/>
    </row>
    <row r="38" spans="1:15" ht="15.75" thickBot="1" x14ac:dyDescent="0.3">
      <c r="A38" s="42" t="s">
        <v>26</v>
      </c>
      <c r="B38" s="43">
        <f>B32/100*(-K15)</f>
        <v>1.0650497644332004</v>
      </c>
      <c r="C38" s="18"/>
      <c r="D38" s="18"/>
      <c r="E38" s="18"/>
      <c r="F38" s="18"/>
      <c r="G38" s="18"/>
      <c r="H38" s="33"/>
      <c r="I38" s="18"/>
      <c r="J38" s="18"/>
      <c r="K38" s="18"/>
      <c r="L38" s="18"/>
      <c r="M38" s="33"/>
      <c r="N38" s="18"/>
      <c r="O38" s="4"/>
    </row>
    <row r="39" spans="1:15" x14ac:dyDescent="0.25">
      <c r="A39" s="51"/>
      <c r="B39" s="18"/>
      <c r="C39" s="18"/>
      <c r="D39" s="18"/>
      <c r="E39" s="18"/>
      <c r="F39" s="18"/>
      <c r="G39" s="18"/>
      <c r="H39" s="33"/>
      <c r="I39" s="18"/>
      <c r="J39" s="18"/>
      <c r="K39" s="18"/>
      <c r="L39" s="18"/>
      <c r="M39" s="33"/>
      <c r="N39" s="18"/>
      <c r="O39" s="4"/>
    </row>
    <row r="40" spans="1:15" ht="15.75" thickBot="1" x14ac:dyDescent="0.3">
      <c r="A40" s="49" t="s">
        <v>22</v>
      </c>
      <c r="B40" s="21"/>
      <c r="C40" s="21"/>
      <c r="D40" s="21"/>
      <c r="E40" s="21"/>
      <c r="F40" s="21"/>
      <c r="G40" s="21"/>
      <c r="H40" s="21"/>
      <c r="I40" s="21"/>
      <c r="J40" s="21"/>
      <c r="K40" s="21"/>
      <c r="L40" s="21"/>
      <c r="M40" s="34"/>
      <c r="N40" s="21"/>
      <c r="O40" s="2"/>
    </row>
  </sheetData>
  <sheetProtection algorithmName="SHA-512" hashValue="2s0kTY3auQTDHJ1+gC/vCcSYlx6WB4bNX4o9/ufn1SZbXqyvo1MDpKNZ/SU+U4+WGVWebjlqLuxKdw8oOplLrw==" saltValue="dWX9t/ql1upsirGnLJcOiA==" spinCount="100000" sheet="1" objects="1" scenarios="1"/>
  <protectedRanges>
    <protectedRange sqref="B25:B26" name="Jousivakiolaskuri"/>
    <protectedRange sqref="B11:B17" name="Imputs"/>
    <protectedRange sqref="B31" name="Lähtöenergia"/>
    <protectedRange sqref="B36" name="SS solver"/>
  </protectedRanges>
  <mergeCells count="5">
    <mergeCell ref="H17:H18"/>
    <mergeCell ref="M16:M20"/>
    <mergeCell ref="M23:M27"/>
    <mergeCell ref="M30:M33"/>
    <mergeCell ref="M11:M12"/>
  </mergeCells>
  <hyperlinks>
    <hyperlink ref="A5" r:id="rId1" xr:uid="{DC281F6A-D639-438F-BCA0-F04243F1E17F}"/>
    <hyperlink ref="A3" r:id="rId2" xr:uid="{DD86A1E1-44BD-452E-871D-616D1281CFD9}"/>
    <hyperlink ref="A4" r:id="rId3" xr:uid="{285FF938-1589-491B-8DCC-B63727E8BF51}"/>
  </hyperlinks>
  <pageMargins left="0.7" right="0.7" top="0.75" bottom="0.75" header="0.3" footer="0.3"/>
  <pageSetup paperSize="9" orientation="portrait" verticalDpi="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Taul1</vt:lpstr>
      <vt:lpstr>Taul2</vt:lpstr>
      <vt:lpstr>Taul3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Sakari Vyyryläinen</dc:creator>
  <cp:lastModifiedBy>Sakari Vyyryläinen</cp:lastModifiedBy>
  <dcterms:created xsi:type="dcterms:W3CDTF">2019-01-05T16:24:34Z</dcterms:created>
  <dcterms:modified xsi:type="dcterms:W3CDTF">2019-01-06T22:30:15Z</dcterms:modified>
</cp:coreProperties>
</file>